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0F9B3915-DF71-4663-9442-61E43F0D4431}" xr6:coauthVersionLast="47" xr6:coauthVersionMax="47" xr10:uidLastSave="{00000000-0000-0000-0000-000000000000}"/>
  <bookViews>
    <workbookView xWindow="-104" yWindow="-104" windowWidth="22326" windowHeight="11947" xr2:uid="{0FBE46EE-A97D-42C4-BC5F-E9E76C4EACCD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H7" i="9"/>
  <c r="D30" i="9" s="1"/>
  <c r="H6" i="9"/>
  <c r="B29" i="9" s="1"/>
  <c r="H5" i="9"/>
  <c r="G5" i="9"/>
  <c r="C79" i="8"/>
  <c r="F78" i="8"/>
  <c r="F80" i="8" s="1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C80" i="8" s="1"/>
  <c r="D56" i="8"/>
  <c r="F54" i="8"/>
  <c r="F52" i="8"/>
  <c r="F51" i="8"/>
  <c r="F49" i="8"/>
  <c r="F48" i="8"/>
  <c r="C48" i="8"/>
  <c r="C47" i="8"/>
  <c r="F45" i="8"/>
  <c r="F42" i="8"/>
  <c r="F40" i="8"/>
  <c r="A39" i="8"/>
  <c r="H34" i="8"/>
  <c r="F55" i="8" s="1"/>
  <c r="E34" i="8"/>
  <c r="A34" i="8"/>
  <c r="H29" i="8"/>
  <c r="E29" i="8"/>
  <c r="A29" i="8"/>
  <c r="H24" i="8"/>
  <c r="H23" i="8"/>
  <c r="H22" i="8"/>
  <c r="F50" i="8" s="1"/>
  <c r="H21" i="8"/>
  <c r="H20" i="8"/>
  <c r="H19" i="8"/>
  <c r="F47" i="8" s="1"/>
  <c r="E17" i="8"/>
  <c r="H15" i="8"/>
  <c r="F46" i="8" s="1"/>
  <c r="H14" i="8"/>
  <c r="C14" i="8"/>
  <c r="H12" i="8"/>
  <c r="F44" i="8" s="1"/>
  <c r="H11" i="8"/>
  <c r="F43" i="8" s="1"/>
  <c r="H10" i="8"/>
  <c r="H9" i="8"/>
  <c r="F41" i="8" s="1"/>
  <c r="H8" i="8"/>
  <c r="H7" i="8"/>
  <c r="F39" i="8" s="1"/>
  <c r="E5" i="8"/>
  <c r="H133" i="7"/>
  <c r="H132" i="7"/>
  <c r="E128" i="7"/>
  <c r="G119" i="7"/>
  <c r="G118" i="7"/>
  <c r="H117" i="7"/>
  <c r="H113" i="7"/>
  <c r="H106" i="7"/>
  <c r="H100" i="7"/>
  <c r="H95" i="7"/>
  <c r="H97" i="7" s="1"/>
  <c r="H102" i="7" s="1"/>
  <c r="H92" i="7"/>
  <c r="G91" i="7"/>
  <c r="G88" i="7"/>
  <c r="G86" i="7"/>
  <c r="H85" i="7"/>
  <c r="G79" i="7"/>
  <c r="G77" i="7"/>
  <c r="H74" i="7"/>
  <c r="G67" i="7"/>
  <c r="H66" i="7"/>
  <c r="H53" i="7"/>
  <c r="F45" i="7"/>
  <c r="C45" i="7"/>
  <c r="H42" i="7"/>
  <c r="G39" i="7"/>
  <c r="G38" i="7"/>
  <c r="G37" i="7"/>
  <c r="H36" i="7"/>
  <c r="H32" i="7"/>
  <c r="H27" i="7"/>
  <c r="H26" i="7"/>
  <c r="H25" i="7"/>
  <c r="H20" i="7"/>
  <c r="F12" i="7"/>
  <c r="H9" i="7"/>
  <c r="H7" i="7"/>
  <c r="C128" i="7" s="1"/>
  <c r="H6" i="7"/>
  <c r="B4" i="7"/>
  <c r="B3" i="7"/>
  <c r="H133" i="6"/>
  <c r="H132" i="6"/>
  <c r="E128" i="6"/>
  <c r="G119" i="6"/>
  <c r="G118" i="6"/>
  <c r="H117" i="6"/>
  <c r="H113" i="6"/>
  <c r="H106" i="6"/>
  <c r="H100" i="6"/>
  <c r="H97" i="6"/>
  <c r="H102" i="6" s="1"/>
  <c r="H95" i="6"/>
  <c r="H92" i="6"/>
  <c r="G89" i="6"/>
  <c r="G86" i="6"/>
  <c r="H85" i="6"/>
  <c r="G79" i="6"/>
  <c r="H79" i="6" s="1"/>
  <c r="H74" i="6"/>
  <c r="H66" i="6"/>
  <c r="H62" i="6"/>
  <c r="H61" i="6"/>
  <c r="H60" i="6"/>
  <c r="H53" i="6"/>
  <c r="F45" i="6"/>
  <c r="C45" i="6"/>
  <c r="G45" i="6" s="1"/>
  <c r="H42" i="6"/>
  <c r="H39" i="6"/>
  <c r="H67" i="6" s="1"/>
  <c r="G39" i="6"/>
  <c r="G67" i="6" s="1"/>
  <c r="H38" i="6"/>
  <c r="G38" i="6"/>
  <c r="H37" i="6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9" i="5"/>
  <c r="C129" i="5"/>
  <c r="G120" i="5"/>
  <c r="G119" i="5"/>
  <c r="H118" i="5"/>
  <c r="H114" i="5"/>
  <c r="H107" i="5"/>
  <c r="H103" i="5"/>
  <c r="H101" i="5"/>
  <c r="H98" i="5"/>
  <c r="H96" i="5"/>
  <c r="G90" i="5"/>
  <c r="G89" i="5"/>
  <c r="G88" i="5"/>
  <c r="G87" i="5"/>
  <c r="H86" i="5"/>
  <c r="G80" i="5"/>
  <c r="G78" i="5"/>
  <c r="H75" i="5"/>
  <c r="H67" i="5"/>
  <c r="H63" i="5"/>
  <c r="H62" i="5"/>
  <c r="H58" i="5"/>
  <c r="H53" i="5"/>
  <c r="F45" i="5"/>
  <c r="C45" i="5"/>
  <c r="G45" i="5" s="1"/>
  <c r="H42" i="5"/>
  <c r="G38" i="5"/>
  <c r="G37" i="5"/>
  <c r="G39" i="5" s="1"/>
  <c r="G68" i="5" s="1"/>
  <c r="H36" i="5"/>
  <c r="H28" i="5"/>
  <c r="H26" i="5"/>
  <c r="H32" i="5" s="1"/>
  <c r="H25" i="5"/>
  <c r="H20" i="5"/>
  <c r="F12" i="5"/>
  <c r="H9" i="5"/>
  <c r="H7" i="5"/>
  <c r="B3" i="5"/>
  <c r="H134" i="4"/>
  <c r="E129" i="4"/>
  <c r="E124" i="4"/>
  <c r="E123" i="4"/>
  <c r="F123" i="4" s="1"/>
  <c r="G120" i="4"/>
  <c r="G119" i="4"/>
  <c r="H118" i="4"/>
  <c r="H114" i="4"/>
  <c r="H107" i="4"/>
  <c r="H103" i="4"/>
  <c r="H101" i="4"/>
  <c r="H98" i="4"/>
  <c r="H96" i="4"/>
  <c r="G90" i="4"/>
  <c r="G88" i="4"/>
  <c r="G87" i="4"/>
  <c r="H86" i="4"/>
  <c r="G80" i="4"/>
  <c r="H75" i="4"/>
  <c r="H67" i="4"/>
  <c r="H63" i="4"/>
  <c r="H62" i="4"/>
  <c r="H61" i="4"/>
  <c r="H60" i="4"/>
  <c r="H58" i="4"/>
  <c r="H53" i="4"/>
  <c r="F45" i="4"/>
  <c r="C45" i="4"/>
  <c r="G45" i="4" s="1"/>
  <c r="G51" i="4" s="1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9" i="3"/>
  <c r="C129" i="3"/>
  <c r="G120" i="3"/>
  <c r="G119" i="3"/>
  <c r="H118" i="3"/>
  <c r="H114" i="3"/>
  <c r="H107" i="3"/>
  <c r="I103" i="3"/>
  <c r="H103" i="3"/>
  <c r="H101" i="3"/>
  <c r="I98" i="3"/>
  <c r="H98" i="3"/>
  <c r="H96" i="3"/>
  <c r="G91" i="3"/>
  <c r="G90" i="3"/>
  <c r="G89" i="3"/>
  <c r="G87" i="3"/>
  <c r="H86" i="3"/>
  <c r="I80" i="3"/>
  <c r="G80" i="3"/>
  <c r="G78" i="3"/>
  <c r="H75" i="3"/>
  <c r="H67" i="3"/>
  <c r="H61" i="3"/>
  <c r="I60" i="3"/>
  <c r="I58" i="3"/>
  <c r="H58" i="3"/>
  <c r="H53" i="3"/>
  <c r="F45" i="3"/>
  <c r="C45" i="3"/>
  <c r="G45" i="3" s="1"/>
  <c r="H42" i="3"/>
  <c r="G38" i="3"/>
  <c r="I38" i="3" s="1"/>
  <c r="I37" i="3"/>
  <c r="G37" i="3"/>
  <c r="H36" i="3"/>
  <c r="I26" i="3"/>
  <c r="I32" i="3" s="1"/>
  <c r="H26" i="3"/>
  <c r="H32" i="3" s="1"/>
  <c r="H25" i="3"/>
  <c r="H20" i="3"/>
  <c r="F12" i="3"/>
  <c r="H9" i="3"/>
  <c r="H7" i="3"/>
  <c r="B3" i="3"/>
  <c r="G31" i="2"/>
  <c r="H31" i="2" s="1"/>
  <c r="G30" i="2"/>
  <c r="H30" i="2" s="1"/>
  <c r="G29" i="2"/>
  <c r="H29" i="2" s="1"/>
  <c r="H32" i="2" s="1"/>
  <c r="H28" i="2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C186" i="1"/>
  <c r="H186" i="1" s="1"/>
  <c r="C182" i="1"/>
  <c r="H182" i="1" s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E84" i="1"/>
  <c r="D83" i="1"/>
  <c r="A83" i="1"/>
  <c r="D81" i="1"/>
  <c r="E80" i="1"/>
  <c r="D80" i="1"/>
  <c r="E122" i="6" s="1"/>
  <c r="D78" i="1"/>
  <c r="G72" i="1"/>
  <c r="G71" i="1"/>
  <c r="G70" i="1"/>
  <c r="G89" i="7" s="1"/>
  <c r="G69" i="1"/>
  <c r="G89" i="4" s="1"/>
  <c r="G68" i="1"/>
  <c r="G67" i="1"/>
  <c r="E61" i="1"/>
  <c r="G77" i="6" s="1"/>
  <c r="E59" i="1"/>
  <c r="H55" i="1"/>
  <c r="H107" i="6" s="1"/>
  <c r="H54" i="1"/>
  <c r="H53" i="1"/>
  <c r="H52" i="1"/>
  <c r="H51" i="1"/>
  <c r="H50" i="1"/>
  <c r="H49" i="1"/>
  <c r="H48" i="1"/>
  <c r="H47" i="1"/>
  <c r="F43" i="1"/>
  <c r="D43" i="1"/>
  <c r="E43" i="1" s="1"/>
  <c r="I42" i="1" s="1"/>
  <c r="A42" i="1"/>
  <c r="E40" i="1"/>
  <c r="D40" i="1"/>
  <c r="A39" i="1"/>
  <c r="F37" i="1"/>
  <c r="D37" i="1"/>
  <c r="E37" i="1" s="1"/>
  <c r="I36" i="1"/>
  <c r="I54" i="3" s="1"/>
  <c r="A36" i="1"/>
  <c r="F34" i="1"/>
  <c r="E34" i="1"/>
  <c r="I33" i="1"/>
  <c r="A33" i="1"/>
  <c r="I30" i="1"/>
  <c r="I28" i="1"/>
  <c r="I26" i="1"/>
  <c r="D24" i="1"/>
  <c r="E24" i="1" s="1"/>
  <c r="I24" i="1" s="1"/>
  <c r="H58" i="7" s="1"/>
  <c r="E22" i="1"/>
  <c r="I20" i="1"/>
  <c r="I57" i="3" s="1"/>
  <c r="I18" i="1"/>
  <c r="I16" i="1"/>
  <c r="F7" i="1"/>
  <c r="F40" i="1" s="1"/>
  <c r="H54" i="7" l="1"/>
  <c r="H54" i="6"/>
  <c r="G51" i="3"/>
  <c r="H135" i="5"/>
  <c r="H37" i="5"/>
  <c r="H39" i="5" s="1"/>
  <c r="H68" i="5" s="1"/>
  <c r="G51" i="5"/>
  <c r="G76" i="3"/>
  <c r="G75" i="6"/>
  <c r="G75" i="7"/>
  <c r="E123" i="7"/>
  <c r="E124" i="3"/>
  <c r="H38" i="3"/>
  <c r="H80" i="4"/>
  <c r="E124" i="5"/>
  <c r="E60" i="1"/>
  <c r="H41" i="6"/>
  <c r="E123" i="6"/>
  <c r="F122" i="6" s="1"/>
  <c r="F128" i="6" s="1"/>
  <c r="H11" i="9"/>
  <c r="H9" i="9"/>
  <c r="H10" i="9"/>
  <c r="H8" i="9"/>
  <c r="D28" i="9"/>
  <c r="C28" i="9"/>
  <c r="B28" i="9"/>
  <c r="F129" i="4"/>
  <c r="H54" i="3"/>
  <c r="H54" i="5"/>
  <c r="E83" i="1"/>
  <c r="I135" i="3"/>
  <c r="I41" i="3"/>
  <c r="H57" i="3"/>
  <c r="H26" i="4"/>
  <c r="H32" i="4" s="1"/>
  <c r="G76" i="5"/>
  <c r="C29" i="9"/>
  <c r="G90" i="7"/>
  <c r="H90" i="7" s="1"/>
  <c r="G91" i="5"/>
  <c r="G94" i="5" s="1"/>
  <c r="G76" i="4"/>
  <c r="G91" i="4"/>
  <c r="G90" i="6"/>
  <c r="H37" i="7"/>
  <c r="H39" i="7" s="1"/>
  <c r="H67" i="7" s="1"/>
  <c r="D29" i="9"/>
  <c r="H56" i="4"/>
  <c r="H56" i="7"/>
  <c r="H56" i="5"/>
  <c r="H56" i="3"/>
  <c r="H56" i="6"/>
  <c r="G22" i="1"/>
  <c r="I22" i="1" s="1"/>
  <c r="H135" i="3"/>
  <c r="H80" i="3"/>
  <c r="I56" i="3"/>
  <c r="H108" i="4"/>
  <c r="H62" i="3"/>
  <c r="I62" i="3"/>
  <c r="I39" i="1"/>
  <c r="H54" i="4" s="1"/>
  <c r="G92" i="5"/>
  <c r="G92" i="3"/>
  <c r="G39" i="3"/>
  <c r="G68" i="3" s="1"/>
  <c r="H79" i="7"/>
  <c r="B30" i="9"/>
  <c r="H55" i="4"/>
  <c r="H55" i="5"/>
  <c r="I55" i="3"/>
  <c r="H55" i="3"/>
  <c r="H55" i="7"/>
  <c r="H55" i="6"/>
  <c r="G51" i="6"/>
  <c r="H45" i="6"/>
  <c r="H57" i="7"/>
  <c r="H57" i="4"/>
  <c r="H57" i="6"/>
  <c r="H173" i="1"/>
  <c r="G86" i="8" s="1"/>
  <c r="H61" i="5"/>
  <c r="H62" i="7"/>
  <c r="I63" i="3"/>
  <c r="H63" i="3"/>
  <c r="I61" i="3"/>
  <c r="H37" i="3"/>
  <c r="H39" i="3" s="1"/>
  <c r="H68" i="3" s="1"/>
  <c r="G92" i="4"/>
  <c r="G91" i="6"/>
  <c r="H38" i="7"/>
  <c r="H61" i="7"/>
  <c r="C30" i="9"/>
  <c r="H108" i="5"/>
  <c r="I108" i="3"/>
  <c r="H108" i="3"/>
  <c r="G69" i="4"/>
  <c r="E123" i="3"/>
  <c r="E123" i="5"/>
  <c r="F123" i="5" s="1"/>
  <c r="F129" i="5" s="1"/>
  <c r="E122" i="7"/>
  <c r="I39" i="3"/>
  <c r="I68" i="3" s="1"/>
  <c r="H57" i="5"/>
  <c r="H107" i="7"/>
  <c r="H38" i="5"/>
  <c r="H80" i="5"/>
  <c r="G87" i="6"/>
  <c r="G88" i="3"/>
  <c r="H58" i="6"/>
  <c r="G88" i="6"/>
  <c r="G87" i="7"/>
  <c r="H60" i="3"/>
  <c r="H60" i="5"/>
  <c r="H192" i="1"/>
  <c r="G89" i="8" s="1"/>
  <c r="G45" i="7"/>
  <c r="H60" i="7"/>
  <c r="G78" i="4"/>
  <c r="E62" i="1"/>
  <c r="H59" i="5" l="1"/>
  <c r="I59" i="3"/>
  <c r="H59" i="3"/>
  <c r="H59" i="6"/>
  <c r="H59" i="7"/>
  <c r="H63" i="7" s="1"/>
  <c r="H69" i="7" s="1"/>
  <c r="H59" i="4"/>
  <c r="I64" i="3"/>
  <c r="I70" i="3" s="1"/>
  <c r="D31" i="9"/>
  <c r="D35" i="9" s="1"/>
  <c r="C31" i="9"/>
  <c r="C35" i="9" s="1"/>
  <c r="B31" i="9"/>
  <c r="B35" i="9" s="1"/>
  <c r="I46" i="3"/>
  <c r="I74" i="3"/>
  <c r="I78" i="3" s="1"/>
  <c r="I47" i="3"/>
  <c r="I43" i="3"/>
  <c r="I48" i="3"/>
  <c r="I44" i="3"/>
  <c r="I49" i="3"/>
  <c r="I50" i="3"/>
  <c r="I51" i="3"/>
  <c r="I69" i="3" s="1"/>
  <c r="I71" i="3" s="1"/>
  <c r="G69" i="3"/>
  <c r="D34" i="9"/>
  <c r="C34" i="9"/>
  <c r="B34" i="9"/>
  <c r="H45" i="7"/>
  <c r="G51" i="7"/>
  <c r="G69" i="5"/>
  <c r="H51" i="5"/>
  <c r="H41" i="3"/>
  <c r="I45" i="3"/>
  <c r="H51" i="6"/>
  <c r="G68" i="6"/>
  <c r="H64" i="3"/>
  <c r="H70" i="3" s="1"/>
  <c r="H64" i="4"/>
  <c r="H70" i="4" s="1"/>
  <c r="I76" i="3"/>
  <c r="F123" i="3"/>
  <c r="F129" i="3" s="1"/>
  <c r="G76" i="6"/>
  <c r="H76" i="6" s="1"/>
  <c r="G76" i="7"/>
  <c r="G77" i="3"/>
  <c r="G77" i="4"/>
  <c r="G77" i="5"/>
  <c r="H63" i="6"/>
  <c r="H69" i="6" s="1"/>
  <c r="H135" i="4"/>
  <c r="H37" i="4"/>
  <c r="H38" i="4"/>
  <c r="D33" i="9"/>
  <c r="C33" i="9"/>
  <c r="B33" i="9"/>
  <c r="D32" i="9"/>
  <c r="C32" i="9"/>
  <c r="B32" i="9"/>
  <c r="G79" i="4"/>
  <c r="G79" i="3"/>
  <c r="G78" i="6"/>
  <c r="H78" i="6" s="1"/>
  <c r="G78" i="7"/>
  <c r="G79" i="5"/>
  <c r="G93" i="6"/>
  <c r="H64" i="5"/>
  <c r="H70" i="5" s="1"/>
  <c r="G94" i="4"/>
  <c r="H44" i="6"/>
  <c r="H43" i="6"/>
  <c r="H73" i="6"/>
  <c r="H77" i="6" s="1"/>
  <c r="H50" i="6"/>
  <c r="H49" i="6"/>
  <c r="H46" i="6"/>
  <c r="H48" i="6"/>
  <c r="H47" i="6"/>
  <c r="F122" i="7"/>
  <c r="F128" i="7" s="1"/>
  <c r="H41" i="5"/>
  <c r="G93" i="7"/>
  <c r="G94" i="3"/>
  <c r="H41" i="7"/>
  <c r="I136" i="3" l="1"/>
  <c r="H69" i="5"/>
  <c r="H71" i="5" s="1"/>
  <c r="H87" i="5"/>
  <c r="H79" i="3"/>
  <c r="I79" i="3"/>
  <c r="I81" i="3"/>
  <c r="I137" i="3" s="1"/>
  <c r="H51" i="7"/>
  <c r="G68" i="7"/>
  <c r="H47" i="3"/>
  <c r="H46" i="3"/>
  <c r="H74" i="3"/>
  <c r="H48" i="3"/>
  <c r="H49" i="3"/>
  <c r="H44" i="3"/>
  <c r="H43" i="3"/>
  <c r="H50" i="3"/>
  <c r="H45" i="3"/>
  <c r="H46" i="7"/>
  <c r="H47" i="7"/>
  <c r="H44" i="7"/>
  <c r="H43" i="7"/>
  <c r="H73" i="7"/>
  <c r="H48" i="7"/>
  <c r="H50" i="7"/>
  <c r="H49" i="7"/>
  <c r="H77" i="3"/>
  <c r="I77" i="3"/>
  <c r="H78" i="7"/>
  <c r="H39" i="4"/>
  <c r="H49" i="5"/>
  <c r="H74" i="5"/>
  <c r="H77" i="5" s="1"/>
  <c r="H48" i="5"/>
  <c r="H47" i="5"/>
  <c r="H44" i="5"/>
  <c r="H43" i="5"/>
  <c r="H50" i="5"/>
  <c r="H46" i="5"/>
  <c r="H45" i="5"/>
  <c r="H68" i="6"/>
  <c r="H70" i="6" s="1"/>
  <c r="H86" i="6"/>
  <c r="H75" i="6"/>
  <c r="H80" i="6" s="1"/>
  <c r="H135" i="6" s="1"/>
  <c r="H79" i="5"/>
  <c r="H51" i="3"/>
  <c r="H68" i="7" l="1"/>
  <c r="H70" i="7" s="1"/>
  <c r="H86" i="7"/>
  <c r="H134" i="6"/>
  <c r="H84" i="6"/>
  <c r="H136" i="5"/>
  <c r="H77" i="7"/>
  <c r="H75" i="7"/>
  <c r="H78" i="5"/>
  <c r="H76" i="5"/>
  <c r="H68" i="4"/>
  <c r="H41" i="4"/>
  <c r="H78" i="3"/>
  <c r="H76" i="3"/>
  <c r="H81" i="3" s="1"/>
  <c r="H137" i="3" s="1"/>
  <c r="I85" i="3"/>
  <c r="H69" i="3"/>
  <c r="H71" i="3" s="1"/>
  <c r="H87" i="3"/>
  <c r="I87" i="3"/>
  <c r="H76" i="7"/>
  <c r="H80" i="7" l="1"/>
  <c r="H135" i="7" s="1"/>
  <c r="I94" i="3"/>
  <c r="I102" i="3" s="1"/>
  <c r="I104" i="3" s="1"/>
  <c r="H136" i="3"/>
  <c r="H85" i="3"/>
  <c r="I89" i="3"/>
  <c r="I93" i="3"/>
  <c r="I91" i="3"/>
  <c r="I90" i="3"/>
  <c r="I88" i="3"/>
  <c r="I92" i="3"/>
  <c r="H89" i="6"/>
  <c r="H90" i="6"/>
  <c r="H87" i="6"/>
  <c r="H91" i="6"/>
  <c r="H88" i="6"/>
  <c r="H74" i="4"/>
  <c r="H44" i="4"/>
  <c r="H43" i="4"/>
  <c r="H50" i="4"/>
  <c r="H49" i="4"/>
  <c r="H46" i="4"/>
  <c r="H48" i="4"/>
  <c r="H47" i="4"/>
  <c r="H51" i="4"/>
  <c r="H45" i="4"/>
  <c r="H81" i="5"/>
  <c r="H134" i="7"/>
  <c r="H78" i="4" l="1"/>
  <c r="H76" i="4"/>
  <c r="H81" i="4" s="1"/>
  <c r="H137" i="4" s="1"/>
  <c r="H77" i="4"/>
  <c r="H79" i="4"/>
  <c r="H93" i="3"/>
  <c r="H91" i="3"/>
  <c r="H89" i="3"/>
  <c r="H90" i="3"/>
  <c r="H92" i="3"/>
  <c r="H88" i="3"/>
  <c r="H93" i="6"/>
  <c r="H101" i="6" s="1"/>
  <c r="H103" i="6" s="1"/>
  <c r="H84" i="7"/>
  <c r="H137" i="5"/>
  <c r="H85" i="5"/>
  <c r="H69" i="4"/>
  <c r="H71" i="4" s="1"/>
  <c r="H87" i="4"/>
  <c r="I138" i="3"/>
  <c r="I115" i="3"/>
  <c r="I109" i="3" l="1"/>
  <c r="I112" i="3" s="1"/>
  <c r="I139" i="3" s="1"/>
  <c r="I140" i="3" s="1"/>
  <c r="I119" i="3"/>
  <c r="I142" i="3" s="1"/>
  <c r="I120" i="3"/>
  <c r="H94" i="3"/>
  <c r="H102" i="3" s="1"/>
  <c r="H104" i="3" s="1"/>
  <c r="H136" i="6"/>
  <c r="H114" i="6"/>
  <c r="H136" i="4"/>
  <c r="H85" i="4"/>
  <c r="H93" i="5"/>
  <c r="H90" i="5"/>
  <c r="H89" i="5"/>
  <c r="H88" i="5"/>
  <c r="H91" i="5"/>
  <c r="H92" i="5"/>
  <c r="H89" i="7"/>
  <c r="H91" i="7"/>
  <c r="H88" i="7"/>
  <c r="H87" i="7"/>
  <c r="H93" i="7" s="1"/>
  <c r="H101" i="7" s="1"/>
  <c r="H103" i="7" s="1"/>
  <c r="H138" i="3" l="1"/>
  <c r="H115" i="3"/>
  <c r="H93" i="4"/>
  <c r="H88" i="4"/>
  <c r="H89" i="4"/>
  <c r="H90" i="4"/>
  <c r="H91" i="4"/>
  <c r="H92" i="4"/>
  <c r="H136" i="7"/>
  <c r="H114" i="7"/>
  <c r="H108" i="6"/>
  <c r="H111" i="6" s="1"/>
  <c r="H137" i="6" s="1"/>
  <c r="H118" i="6"/>
  <c r="H138" i="6"/>
  <c r="H94" i="5"/>
  <c r="H102" i="5" s="1"/>
  <c r="H104" i="5" s="1"/>
  <c r="I130" i="3"/>
  <c r="H108" i="7" l="1"/>
  <c r="H111" i="7" s="1"/>
  <c r="H137" i="7" s="1"/>
  <c r="H118" i="7"/>
  <c r="H138" i="5"/>
  <c r="H115" i="5"/>
  <c r="H109" i="3"/>
  <c r="H112" i="3" s="1"/>
  <c r="H139" i="3" s="1"/>
  <c r="H140" i="3" s="1"/>
  <c r="H119" i="3"/>
  <c r="H132" i="3" s="1"/>
  <c r="I141" i="3"/>
  <c r="I121" i="3"/>
  <c r="H138" i="7"/>
  <c r="H94" i="4"/>
  <c r="H102" i="4" s="1"/>
  <c r="H104" i="4" s="1"/>
  <c r="H119" i="6"/>
  <c r="H129" i="6" s="1"/>
  <c r="H140" i="6"/>
  <c r="H129" i="7" l="1"/>
  <c r="H120" i="6"/>
  <c r="H139" i="6"/>
  <c r="E76" i="8"/>
  <c r="G76" i="8" s="1"/>
  <c r="F29" i="8"/>
  <c r="G29" i="8" s="1"/>
  <c r="H142" i="3"/>
  <c r="H138" i="4"/>
  <c r="H115" i="4"/>
  <c r="H119" i="7"/>
  <c r="H140" i="7" s="1"/>
  <c r="H132" i="5"/>
  <c r="H109" i="5"/>
  <c r="H112" i="5" s="1"/>
  <c r="H139" i="5" s="1"/>
  <c r="H140" i="5" s="1"/>
  <c r="H119" i="5"/>
  <c r="H120" i="5" s="1"/>
  <c r="H120" i="3"/>
  <c r="H130" i="3" s="1"/>
  <c r="H141" i="3" l="1"/>
  <c r="H121" i="3"/>
  <c r="H142" i="5"/>
  <c r="F15" i="8" s="1"/>
  <c r="G15" i="8" s="1"/>
  <c r="H130" i="5"/>
  <c r="F34" i="8"/>
  <c r="G34" i="8" s="1"/>
  <c r="E78" i="8"/>
  <c r="G78" i="8" s="1"/>
  <c r="H120" i="7"/>
  <c r="H139" i="7"/>
  <c r="H109" i="4"/>
  <c r="H112" i="4" s="1"/>
  <c r="H139" i="4" s="1"/>
  <c r="H140" i="4" s="1"/>
  <c r="H119" i="4"/>
  <c r="F20" i="8"/>
  <c r="G20" i="8" s="1"/>
  <c r="F11" i="8"/>
  <c r="G11" i="8" s="1"/>
  <c r="F8" i="8"/>
  <c r="G8" i="8" s="1"/>
  <c r="F23" i="8"/>
  <c r="G23" i="8" s="1"/>
  <c r="F21" i="8"/>
  <c r="G21" i="8" s="1"/>
  <c r="F7" i="8"/>
  <c r="G7" i="8" s="1"/>
  <c r="F24" i="8"/>
  <c r="G24" i="8" s="1"/>
  <c r="F14" i="8"/>
  <c r="G14" i="8" s="1"/>
  <c r="F10" i="8"/>
  <c r="G10" i="8" s="1"/>
  <c r="F22" i="8"/>
  <c r="G22" i="8" s="1"/>
  <c r="F9" i="8"/>
  <c r="G9" i="8" s="1"/>
  <c r="F12" i="8"/>
  <c r="G12" i="8" s="1"/>
  <c r="F19" i="8"/>
  <c r="G19" i="8" s="1"/>
  <c r="H144" i="3"/>
  <c r="I13" i="8" s="1"/>
  <c r="G53" i="8" s="1"/>
  <c r="I29" i="8"/>
  <c r="J29" i="8" s="1"/>
  <c r="D54" i="8"/>
  <c r="G54" i="8" s="1"/>
  <c r="H142" i="4" l="1"/>
  <c r="E61" i="8" s="1"/>
  <c r="G61" i="8" s="1"/>
  <c r="G80" i="8" s="1"/>
  <c r="D42" i="8"/>
  <c r="G42" i="8" s="1"/>
  <c r="I10" i="8"/>
  <c r="I14" i="8"/>
  <c r="D45" i="8"/>
  <c r="G45" i="8" s="1"/>
  <c r="D52" i="8"/>
  <c r="G52" i="8" s="1"/>
  <c r="I24" i="8"/>
  <c r="H130" i="4"/>
  <c r="H132" i="4"/>
  <c r="I8" i="8"/>
  <c r="D40" i="8"/>
  <c r="G40" i="8" s="1"/>
  <c r="D43" i="8"/>
  <c r="G43" i="8" s="1"/>
  <c r="I11" i="8"/>
  <c r="D55" i="8"/>
  <c r="G55" i="8" s="1"/>
  <c r="I34" i="8"/>
  <c r="J34" i="8" s="1"/>
  <c r="D50" i="8"/>
  <c r="G50" i="8" s="1"/>
  <c r="I22" i="8"/>
  <c r="H120" i="4"/>
  <c r="D39" i="8"/>
  <c r="G39" i="8" s="1"/>
  <c r="I7" i="8"/>
  <c r="I21" i="8"/>
  <c r="D49" i="8"/>
  <c r="G49" i="8" s="1"/>
  <c r="D47" i="8"/>
  <c r="G47" i="8" s="1"/>
  <c r="I19" i="8"/>
  <c r="I20" i="8"/>
  <c r="D48" i="8"/>
  <c r="G48" i="8" s="1"/>
  <c r="H121" i="5"/>
  <c r="H141" i="5"/>
  <c r="I23" i="8"/>
  <c r="D51" i="8"/>
  <c r="G51" i="8" s="1"/>
  <c r="D44" i="8"/>
  <c r="G44" i="8" s="1"/>
  <c r="I12" i="8"/>
  <c r="D46" i="8"/>
  <c r="G46" i="8" s="1"/>
  <c r="I15" i="8"/>
  <c r="I9" i="8"/>
  <c r="D41" i="8"/>
  <c r="G41" i="8" s="1"/>
  <c r="J15" i="8" l="1"/>
  <c r="H141" i="4"/>
  <c r="H121" i="4"/>
  <c r="G56" i="8"/>
  <c r="G83" i="8" s="1"/>
  <c r="G92" i="8" s="1"/>
  <c r="G95" i="8" s="1"/>
  <c r="J24" i="8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2556D8EA-FDA2-4388-8EFD-D6D78E405114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9620A0F8-F427-4B49-BCDB-C759FFBA7D6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E201BB9C-DB35-4828-9D40-A004BA2818AC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134F9F0F-A277-4B45-B799-F44748743C5D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54E1DB9C-C4B3-41BF-95AA-32C23A49ABC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9872BEA9-D489-4C0D-AFAD-8015BEE3AF94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FAF5A671-E85C-4198-8AFA-92E62E74EAA1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<sst xmlns="http://schemas.openxmlformats.org/spreadsheetml/2006/main" count="1664" uniqueCount="485">
  <si>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</si>
  <si>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</si>
  <si>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</si>
  <si>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São José dos Campos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</si>
  <si>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</si>
  <si>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</si>
  <si>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</si>
  <si>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</si>
  <si>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</si>
  <si>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DRF/São José dos Campos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</si>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</sst>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30FC5EA6-BC11-488F-8760-2168DCEE227A}"/>
    <cellStyle name="Excel Built-in Percent" xfId="4" xr:uid="{F1E6378E-A180-4D53-8EBA-941F6C197667}"/>
    <cellStyle name="Excel Built-in Percent 2" xfId="6" xr:uid="{B1387517-9C2C-4208-9DE0-121D35C45730}"/>
    <cellStyle name="Excel_BuiltIn_Currency" xfId="5" xr:uid="{CAD7E705-7AF6-4145-9B93-906020F7B26C}"/>
    <cellStyle name="Moeda" xfId="2" builtinId="4"/>
    <cellStyle name="Moeda_Plan1_1_Limpeza2011- Planilhas" xfId="8" xr:uid="{7F0CDD23-0938-4B51-BC20-B8AD3D926472}"/>
    <cellStyle name="Normal" xfId="0" builtinId="0"/>
    <cellStyle name="Normal 2" xfId="10" xr:uid="{A0A025FC-F0FC-4B5E-982F-50FFEAA2C84C}"/>
    <cellStyle name="Normal_Limpeza2011- Planilhas" xfId="7" xr:uid="{518734A6-848C-4B6C-B44F-B91F17511C4A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CB66B-80A3-472C-A2B0-D8DD337E5454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São José dos Campos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157.68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6</v>
      </c>
      <c r="E34" s="43">
        <f>B34*C34*D34</f>
        <v>260.71199999999999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São José dos Campos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148.34399999999999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6</v>
      </c>
      <c r="E37" s="43">
        <f>B37*C37*D37</f>
        <v>260.71199999999999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São José dos Campos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198.89279999999999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6</v>
      </c>
      <c r="E40" s="43">
        <f>B40*C40*D40</f>
        <v>260.71199999999999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São José dos Campos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147.77159999999998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6</v>
      </c>
      <c r="E43" s="43">
        <f>B43*C43*D43</f>
        <v>260.71199999999999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São José dos Campos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0.03</v>
      </c>
      <c r="E83" s="116">
        <f>D83+$E$80</f>
        <v>0.1225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21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1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5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5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2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2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22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4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5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20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11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3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6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4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20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10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5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11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11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15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15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16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7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5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2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6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3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3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5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6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2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1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1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1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5</v>
      </c>
      <c r="G161" s="153">
        <v>1</v>
      </c>
      <c r="H161" s="130">
        <f t="shared" ref="H161:H172" si="1">E161*F161/G161</f>
        <v>59.65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0</v>
      </c>
      <c r="G162" s="153">
        <v>1</v>
      </c>
      <c r="H162" s="130">
        <f t="shared" si="1"/>
        <v>0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32</v>
      </c>
      <c r="G163" s="153">
        <v>1</v>
      </c>
      <c r="H163" s="130">
        <f t="shared" si="1"/>
        <v>1702.4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128</v>
      </c>
      <c r="G164" s="153">
        <v>1</v>
      </c>
      <c r="H164" s="130">
        <f t="shared" si="1"/>
        <v>3713.28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1</v>
      </c>
      <c r="G165" s="153">
        <v>1</v>
      </c>
      <c r="H165" s="130">
        <f t="shared" si="1"/>
        <v>6.44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</v>
      </c>
      <c r="G166" s="153">
        <v>1</v>
      </c>
      <c r="H166" s="130">
        <f t="shared" si="1"/>
        <v>20.3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19</v>
      </c>
      <c r="G168" s="153">
        <v>24</v>
      </c>
      <c r="H168" s="130">
        <f t="shared" si="1"/>
        <v>18.366666666666667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17</v>
      </c>
      <c r="G169" s="153">
        <v>24</v>
      </c>
      <c r="H169" s="130">
        <f t="shared" si="1"/>
        <v>22.439999999999998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18</v>
      </c>
      <c r="G170" s="153">
        <v>24</v>
      </c>
      <c r="H170" s="130">
        <f t="shared" si="1"/>
        <v>20.8125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9</v>
      </c>
      <c r="G171" s="153">
        <v>24</v>
      </c>
      <c r="H171" s="130">
        <f t="shared" si="1"/>
        <v>10.125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6</v>
      </c>
      <c r="G172" s="153">
        <v>24</v>
      </c>
      <c r="H172" s="130">
        <f t="shared" si="1"/>
        <v>5.4375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5624.3916666666664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3135</v>
      </c>
      <c r="B178" s="161">
        <v>0.14000000000000001</v>
      </c>
      <c r="C178" s="162">
        <f>A178*B178</f>
        <v>438.90000000000003</v>
      </c>
      <c r="D178" s="163" t="s">
        <v>209</v>
      </c>
      <c r="E178" s="163"/>
      <c r="F178" s="163"/>
      <c r="G178" s="163"/>
      <c r="H178" s="164">
        <f>C178*2</f>
        <v>877.80000000000007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18</v>
      </c>
      <c r="B182" s="161">
        <v>47</v>
      </c>
      <c r="C182" s="162">
        <f>A182*B182</f>
        <v>846</v>
      </c>
      <c r="D182" s="163" t="s">
        <v>209</v>
      </c>
      <c r="E182" s="163"/>
      <c r="F182" s="163"/>
      <c r="G182" s="163"/>
      <c r="H182" s="164">
        <f>C182*2</f>
        <v>1692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4106.5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BE3A07AC-10E9-482F-B824-FE88A8D637C7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BF5208E2-4863-434E-BD82-AFD34B4329D0}">
      <formula1>0</formula1>
      <formula2>0</formula2>
    </dataValidation>
    <dataValidation errorStyle="warning" allowBlank="1" showInputMessage="1" showErrorMessage="1" errorTitle="OK" error="Atingiu o valor desejado." sqref="B12 E12 E68:F72" xr:uid="{DC757111-E389-482D-A1A7-54F55373601A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869AD-0CA0-49E4-9217-DAD6EF0FABA8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São José dos Campos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>
        <v>85.3</v>
      </c>
      <c r="C4" s="180">
        <v>1200</v>
      </c>
      <c r="D4" s="181"/>
      <c r="E4" s="182"/>
      <c r="F4" s="183">
        <f>B4/C4</f>
        <v>7.1083333333333332E-2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1905</v>
      </c>
      <c r="C5" s="188">
        <v>1200</v>
      </c>
      <c r="D5" s="188"/>
      <c r="E5" s="188"/>
      <c r="F5" s="183">
        <f t="shared" ref="F5:F11" si="0">B5/C5</f>
        <v>1.5874999999999999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>
        <v>195</v>
      </c>
      <c r="C7" s="188">
        <v>2500</v>
      </c>
      <c r="D7" s="188"/>
      <c r="E7" s="188"/>
      <c r="F7" s="183">
        <f t="shared" si="0"/>
        <v>7.8E-2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>
        <v>31.5</v>
      </c>
      <c r="C8" s="188">
        <v>1800</v>
      </c>
      <c r="D8" s="188"/>
      <c r="E8" s="188"/>
      <c r="F8" s="183">
        <f t="shared" si="0"/>
        <v>1.7500000000000002E-2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>
        <v>92</v>
      </c>
      <c r="C9" s="188">
        <v>1500</v>
      </c>
      <c r="D9" s="188"/>
      <c r="E9" s="188"/>
      <c r="F9" s="183">
        <f t="shared" si="0"/>
        <v>6.133333333333333E-2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94.6</v>
      </c>
      <c r="C10" s="188">
        <v>300</v>
      </c>
      <c r="D10" s="188"/>
      <c r="E10" s="188"/>
      <c r="F10" s="183">
        <f t="shared" si="0"/>
        <v>0.3153333333333333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São José dos Campos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401</v>
      </c>
      <c r="C13" s="188">
        <v>2700</v>
      </c>
      <c r="D13" s="188"/>
      <c r="E13" s="180"/>
      <c r="F13" s="195">
        <f t="shared" ref="F13:F18" si="1">B13/C13</f>
        <v>0.14851851851851852</v>
      </c>
    </row>
    <row r="14" spans="1:19" ht="31.7" customHeight="1">
      <c r="A14" s="196" t="s">
        <v>235</v>
      </c>
      <c r="B14" s="197">
        <v>2070</v>
      </c>
      <c r="C14" s="198">
        <v>9000</v>
      </c>
      <c r="D14" s="198"/>
      <c r="E14" s="199"/>
      <c r="F14" s="200">
        <f t="shared" si="1"/>
        <v>0.23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2.5092685185185184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2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São José dos Campos / SP</v>
      </c>
      <c r="I27" s="186"/>
      <c r="J27" s="187"/>
    </row>
    <row r="28" spans="1:19" ht="24.8" customHeight="1">
      <c r="A28" s="30" t="s">
        <v>248</v>
      </c>
      <c r="B28" s="179">
        <v>158.4</v>
      </c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6.9927600211901831E-3</v>
      </c>
      <c r="I28" s="194"/>
      <c r="J28" s="194"/>
    </row>
    <row r="29" spans="1:19" ht="27.4" customHeight="1">
      <c r="A29" s="30" t="s">
        <v>249</v>
      </c>
      <c r="B29" s="179">
        <v>560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0.12491495745084262</v>
      </c>
      <c r="I29" s="194"/>
      <c r="J29" s="194"/>
    </row>
    <row r="30" spans="1:19" ht="27.25" customHeight="1">
      <c r="A30" s="30" t="s">
        <v>250</v>
      </c>
      <c r="B30" s="179">
        <v>560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0.12491495745084262</v>
      </c>
      <c r="I30" s="194"/>
      <c r="J30" s="194"/>
    </row>
    <row r="31" spans="1:19" ht="27.25" customHeight="1">
      <c r="A31" s="30" t="s">
        <v>251</v>
      </c>
      <c r="B31" s="179">
        <v>500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2.2073106127494264E-2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0.27889578105036966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32F82-209D-44F4-8859-222F57D41C2A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José dos Campos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4842.8999999999996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José dos Campos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São José dos Campos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São José dos Campos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São José dos Campos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157.68</v>
      </c>
      <c r="I54" s="257">
        <f>Licitante!I36</f>
        <v>148.34399999999999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1077.2600000000002</v>
      </c>
      <c r="I64" s="259">
        <f>SUM(I54:I63)</f>
        <v>1067.924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São José dos Campos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1077.2600000000002</v>
      </c>
      <c r="I70" s="260">
        <f t="shared" si="3"/>
        <v>1067.924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1976.1361454545458</v>
      </c>
      <c r="I71" s="259">
        <f t="shared" si="4"/>
        <v>2048.2496727272728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São José dos Campos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São José dos Campos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São José dos Campos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São José dos Campos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São José dos Campos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564.39560172414144</v>
      </c>
      <c r="I109" s="257">
        <f>I115*Licitante!H127</f>
        <v>599.25045185786155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634.61768505747477</v>
      </c>
      <c r="I112" s="259">
        <f t="shared" si="11"/>
        <v>669.47253519119488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São José dos Campos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4703.2966810345124</v>
      </c>
      <c r="I115" s="259">
        <f>(I32+I71+I81+I104+I108+I110+I111)/(1-Licitante!H127)</f>
        <v>4993.7537654821799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São José dos Campos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235.16483405172562</v>
      </c>
      <c r="I119" s="257">
        <f>G119*I115</f>
        <v>249.68768827410901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493.84615150862385</v>
      </c>
      <c r="I120" s="248">
        <f>G120*(I115+I119)</f>
        <v>524.34414537562895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758.35634092065027</v>
      </c>
      <c r="I121" s="292">
        <f>I130*F129</f>
        <v>805.18944261385741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São José dos Campos / SP</v>
      </c>
      <c r="D129" s="295"/>
      <c r="E129" s="296">
        <f>Licitante!D83</f>
        <v>0.03</v>
      </c>
      <c r="F129" s="262">
        <f>E129+F123</f>
        <v>0.1225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6190.6640075155128</v>
      </c>
      <c r="I130" s="259">
        <f>(I115+I119+I120)/(1-F129)</f>
        <v>6572.9750417457753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5487.1794612069316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São José dos Campos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1976.1361454545458</v>
      </c>
      <c r="I136" s="257">
        <f>I71</f>
        <v>2048.2496727272728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634.61768505747477</v>
      </c>
      <c r="I139" s="257">
        <f>I112</f>
        <v>669.47253519119488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4703.2966810345124</v>
      </c>
      <c r="I140" s="248">
        <f t="shared" si="12"/>
        <v>4993.7537654821799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6190.6640075155128</v>
      </c>
      <c r="I141" s="257">
        <f t="shared" si="13"/>
        <v>6572.9750417457753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6190.66</v>
      </c>
      <c r="I142" s="300">
        <f>ROUND((I115+I119+I120)/(1-(F129)),2)</f>
        <v>6572.98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382.31999999999971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2CA48-1F2F-44D0-9524-3D2F6A151EBF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José dos Campos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4842.8999999999996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José dos Campos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José dos Campos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José dos Campos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José dos Campos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198.89279999999999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968.47280000000012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José dos Campos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968.47280000000012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1507.7984872727275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José dos Campos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José dos Campos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José dos Campos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José dos Campos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José dos Campos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386.58833044833585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456.81041378166918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José dos Campos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3221.5694204027991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José dos Campos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161.07847102013997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338.26478914229392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519.44365056323761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José dos Campos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4240.3563311284706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3758.4976571365992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José dos Campos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1507.7984872727275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456.81041378166918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3221.5694204027991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4240.3563311284706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4240.3599999999997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4C404-6855-4F1D-9CA0-820A26429295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José dos Campos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4842.8999999999996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José dos Campos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José dos Campos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José dos Campos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José dos Campos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157.68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1077.2600000000002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José dos Campos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1077.2600000000002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2293.9777454545456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José dos Campos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3878.7522617304458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José dos Campos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10.619444932869119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0.79645836996518382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1.2424750571456868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25.486667838885886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31.858334798607359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José dos Campos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José dos Campos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José dos Campos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708.46297151023089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778.68505484356422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José dos Campos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5903.8580959185911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José dos Campos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295.19290479592956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619.90510007145213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951.93404255986513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José dos Campos / SP</v>
      </c>
      <c r="D129" s="295"/>
      <c r="E129" s="296">
        <f>Licitante!D83</f>
        <v>0.03</v>
      </c>
      <c r="F129" s="262">
        <f>E129+F123</f>
        <v>0.1225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7770.8901433458377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6887.8344452383553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José dos Campos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2293.9777454545456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778.68505484356422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5903.8580959185911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7770.8901433458377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7770.89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DF72D-A43A-4885-9E16-1C152B3250F4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José dos Campos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1120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José dos Campos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José dos Campos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José dos Campos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José dos Campos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147.77159999999998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1067.3516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José dos Campos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1067.3516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2052.6710290909091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José dos Campos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José dos Campos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José dos Campos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José dos Campos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José dos Campos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602.22641517353986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672.44849850687319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José dos Campos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5018.5534597794995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José dos Campos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250.92767298897499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526.94811327684749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809.18812836530151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José dos Campos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6605.6173744106245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José dos Campos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2052.6710290909091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672.44849850687319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5018.5534597794995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6605.6173744106245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6605.62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5E049-AA37-4346-AF5F-B70E2265894D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José dos Campos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158.4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José dos Campos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José dos Campos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José dos Campos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José dos Campos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147.77159999999998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1067.3516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José dos Campos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1067.3516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2348.266857818182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José dos Campos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José dos Campos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José dos Campos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José dos Campos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José dos Campos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734.75366738042874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804.97575071376207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José dos Campos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6122.9472281702401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José dos Campos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306.14736140851204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642.90945895787524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987.25982443958617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José dos Campos / SP</v>
      </c>
      <c r="D128" s="295"/>
      <c r="E128" s="296">
        <f>Licitante!D83</f>
        <v>0.03</v>
      </c>
      <c r="F128" s="262">
        <f>E128+F122</f>
        <v>0.1225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8059.2638729762139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José dos Campos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2348.266857818182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804.97575071376207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6122.9472281702401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8059.2638729762139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8059.26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7C924-8EFE-4453-B84F-4B5CBF81F917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DRF/São José dos Campos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6190.66</v>
      </c>
      <c r="G7" s="349">
        <f>ROUND((1/C7)*F7,7)</f>
        <v>5.1588833000000003</v>
      </c>
      <c r="H7" s="350">
        <f>IF('CALCULO SIMPLES'!B37 = "m2",'Áreas a serem limpas'!B4,0)</f>
        <v>85.3</v>
      </c>
      <c r="I7" s="351">
        <f>G7*H7</f>
        <v>440.05274549000001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6190.66</v>
      </c>
      <c r="G8" s="349">
        <f>ROUND((1/C8)*F8,7)</f>
        <v>5.1588833000000003</v>
      </c>
      <c r="H8" s="350">
        <f>IF('CALCULO SIMPLES'!B37 = "m2",'Áreas a serem limpas'!B5,0)</f>
        <v>1905</v>
      </c>
      <c r="I8" s="351">
        <f t="shared" ref="I8:I14" si="0">G8*H8</f>
        <v>9827.6726865000001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6190.66</v>
      </c>
      <c r="G9" s="349">
        <f>ROUND((1/C9)*F9,7)</f>
        <v>13.7570222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6190.66</v>
      </c>
      <c r="G10" s="349">
        <f t="shared" ref="G10:G11" si="1">ROUND((1/C10)*F10,7)</f>
        <v>2.476264</v>
      </c>
      <c r="H10" s="350">
        <f>IF('CALCULO SIMPLES'!B37 = "m2",'Áreas a serem limpas'!B7,0)</f>
        <v>195</v>
      </c>
      <c r="I10" s="351">
        <f t="shared" si="0"/>
        <v>482.87148000000002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6190.66</v>
      </c>
      <c r="G11" s="349">
        <f t="shared" si="1"/>
        <v>3.4392556000000001</v>
      </c>
      <c r="H11" s="350">
        <f>IF('CALCULO SIMPLES'!B37 = "m2",'Áreas a serem limpas'!B8,0)</f>
        <v>31.5</v>
      </c>
      <c r="I11" s="351">
        <f t="shared" si="0"/>
        <v>108.3365514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6190.66</v>
      </c>
      <c r="G12" s="349">
        <f>ROUND((1/C12)*F12,7)</f>
        <v>4.1271066999999997</v>
      </c>
      <c r="H12" s="350">
        <f>IF('CALCULO SIMPLES'!B37 = "m2",'Áreas a serem limpas'!B9,0)</f>
        <v>92</v>
      </c>
      <c r="I12" s="351">
        <f t="shared" si="0"/>
        <v>379.69381639999995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382.31999999999971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6190.66</v>
      </c>
      <c r="G14" s="349">
        <f>ROUND((1/C14)*F14,7)</f>
        <v>20.635533299999999</v>
      </c>
      <c r="H14" s="350">
        <f>IF('CALCULO SIMPLES'!B37 = "m2",'Áreas a serem limpas'!B10,0)</f>
        <v>94.6</v>
      </c>
      <c r="I14" s="351">
        <f t="shared" si="0"/>
        <v>1952.1214501799998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7770.89</v>
      </c>
      <c r="G15" s="349">
        <f>ROUND((1/C15)*F15,7)</f>
        <v>25.9029667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13573.06872997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DRF/São José dos Campos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6190.66</v>
      </c>
      <c r="G19" s="362">
        <f>ROUND((1/C19)*F19,7)</f>
        <v>2.292837</v>
      </c>
      <c r="H19" s="363">
        <f>IF('CALCULO SIMPLES'!B37 = "m2",'Áreas a serem limpas'!B13,0)</f>
        <v>401</v>
      </c>
      <c r="I19" s="364">
        <f>G19*H19</f>
        <v>919.427637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6190.66</v>
      </c>
      <c r="G20" s="362">
        <f t="shared" ref="G20:G22" si="2">ROUND((1/C20)*F20,7)</f>
        <v>0.68785110000000005</v>
      </c>
      <c r="H20" s="363">
        <f>IF('CALCULO SIMPLES'!B37 = "m2",'Áreas a serem limpas'!B14,0)</f>
        <v>2070</v>
      </c>
      <c r="I20" s="364">
        <f t="shared" ref="I20:I22" si="3">G20*H20</f>
        <v>1423.8517770000001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6190.66</v>
      </c>
      <c r="G21" s="362">
        <f t="shared" si="2"/>
        <v>2.292837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6190.66</v>
      </c>
      <c r="G22" s="362">
        <f t="shared" si="2"/>
        <v>2.292837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6190.66</v>
      </c>
      <c r="G23" s="362">
        <f>ROUND((1/C23)*F23,7)</f>
        <v>2.292837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6190.66</v>
      </c>
      <c r="G24" s="362">
        <f>ROUND((1/C24)*F24,7)</f>
        <v>6.1906599999999999E-2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2343.2794140000001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DRF/São José dos Campos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6605.62</v>
      </c>
      <c r="G29" s="379">
        <f>ROUND(F29*E29,7)</f>
        <v>1.4737138000000001</v>
      </c>
      <c r="H29" s="380">
        <f>IF('CALCULO SIMPLES'!B37 = "m2",'Áreas a serem limpas'!B29+'Áreas a serem limpas'!B30,0)</f>
        <v>1120</v>
      </c>
      <c r="I29" s="381">
        <f>G29*H29</f>
        <v>1650.5594560000002</v>
      </c>
      <c r="J29" s="381">
        <f>I29</f>
        <v>1650.5594560000002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DRF/São José dos Campos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8059.26</v>
      </c>
      <c r="G34" s="362">
        <f>F34*E34</f>
        <v>0.35541336600000001</v>
      </c>
      <c r="H34" s="363">
        <f>IF('CALCULO SIMPLES'!B37 = "m2",'Áreas a serem limpas'!B28+'Áreas a serem limpas'!B31,0)</f>
        <v>658.4</v>
      </c>
      <c r="I34" s="390">
        <f>G34*H34</f>
        <v>234.0041601744</v>
      </c>
      <c r="J34" s="391">
        <f>I34</f>
        <v>234.0041601744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17800.911760144401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DRF/São José dos Campos</v>
      </c>
      <c r="B39" s="398" t="s">
        <v>222</v>
      </c>
      <c r="C39" s="387" t="s">
        <v>225</v>
      </c>
      <c r="D39" s="399">
        <f t="shared" ref="D39:D44" si="4">G7</f>
        <v>5.1588833000000003</v>
      </c>
      <c r="E39" s="400"/>
      <c r="F39" s="388">
        <f t="shared" ref="F39:F44" si="5">H7</f>
        <v>85.3</v>
      </c>
      <c r="G39" s="401">
        <f t="shared" ref="G39:G52" si="6">D39*F39</f>
        <v>440.05274549000001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5.1588833000000003</v>
      </c>
      <c r="E40" s="400"/>
      <c r="F40" s="388">
        <f t="shared" si="5"/>
        <v>1905</v>
      </c>
      <c r="G40" s="401">
        <f t="shared" si="6"/>
        <v>9827.6726865000001</v>
      </c>
    </row>
    <row r="41" spans="1:12" ht="27.4" customHeight="1">
      <c r="A41" s="403"/>
      <c r="B41" s="403"/>
      <c r="C41" s="387" t="s">
        <v>397</v>
      </c>
      <c r="D41" s="399">
        <f t="shared" si="4"/>
        <v>13.7570222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2.476264</v>
      </c>
      <c r="E42" s="400"/>
      <c r="F42" s="388">
        <f t="shared" si="5"/>
        <v>195</v>
      </c>
      <c r="G42" s="401">
        <f t="shared" si="6"/>
        <v>482.87148000000002</v>
      </c>
    </row>
    <row r="43" spans="1:12" ht="27.4" customHeight="1">
      <c r="A43" s="403"/>
      <c r="B43" s="403"/>
      <c r="C43" s="387" t="s">
        <v>229</v>
      </c>
      <c r="D43" s="399">
        <f t="shared" si="4"/>
        <v>3.4392556000000001</v>
      </c>
      <c r="E43" s="400"/>
      <c r="F43" s="388">
        <f t="shared" si="5"/>
        <v>31.5</v>
      </c>
      <c r="G43" s="401">
        <f t="shared" si="6"/>
        <v>108.3365514</v>
      </c>
    </row>
    <row r="44" spans="1:12" ht="31" customHeight="1">
      <c r="A44" s="403"/>
      <c r="B44" s="403"/>
      <c r="C44" s="387" t="s">
        <v>230</v>
      </c>
      <c r="D44" s="399">
        <f t="shared" si="4"/>
        <v>4.1271066999999997</v>
      </c>
      <c r="E44" s="400"/>
      <c r="F44" s="388">
        <f t="shared" si="5"/>
        <v>92</v>
      </c>
      <c r="G44" s="401">
        <f t="shared" si="6"/>
        <v>379.69381639999995</v>
      </c>
    </row>
    <row r="45" spans="1:12" ht="31" customHeight="1">
      <c r="A45" s="403"/>
      <c r="B45" s="403"/>
      <c r="C45" s="387" t="s">
        <v>399</v>
      </c>
      <c r="D45" s="399">
        <f>G14</f>
        <v>20.635533299999999</v>
      </c>
      <c r="E45" s="400"/>
      <c r="F45" s="388">
        <f>H14</f>
        <v>94.6</v>
      </c>
      <c r="G45" s="401">
        <f t="shared" si="6"/>
        <v>1952.1214501799998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25.9029667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2.292837</v>
      </c>
      <c r="E47" s="400"/>
      <c r="F47" s="388">
        <f t="shared" ref="F47:F52" si="8">H19</f>
        <v>401</v>
      </c>
      <c r="G47" s="401">
        <f t="shared" si="6"/>
        <v>919.427637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0.68785110000000005</v>
      </c>
      <c r="E48" s="400"/>
      <c r="F48" s="388">
        <f t="shared" si="8"/>
        <v>2070</v>
      </c>
      <c r="G48" s="401">
        <f t="shared" si="6"/>
        <v>1423.8517770000001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2.292837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2.292837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2.292837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6.1906599999999999E-2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382.31999999999971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1.4737138000000001</v>
      </c>
      <c r="E54" s="400"/>
      <c r="F54" s="388">
        <f>H29</f>
        <v>1120</v>
      </c>
      <c r="G54" s="401">
        <f>D54*F54</f>
        <v>1650.5594560000002</v>
      </c>
    </row>
    <row r="55" spans="1:10" ht="28.4" customHeight="1">
      <c r="A55" s="403"/>
      <c r="B55" s="406"/>
      <c r="C55" s="387" t="s">
        <v>432</v>
      </c>
      <c r="D55" s="411">
        <f>G34</f>
        <v>0.35541336600000001</v>
      </c>
      <c r="E55" s="400"/>
      <c r="F55" s="388">
        <f>H34</f>
        <v>658.4</v>
      </c>
      <c r="G55" s="401">
        <f>D55*F55</f>
        <v>234.0041601744</v>
      </c>
    </row>
    <row r="56" spans="1:10" ht="31" customHeight="1">
      <c r="A56" s="406"/>
      <c r="B56" s="339" t="s">
        <v>201</v>
      </c>
      <c r="C56" s="340"/>
      <c r="D56" s="341" t="str">
        <f>Licitante!B3</f>
        <v>DRF/São José dos Campos</v>
      </c>
      <c r="E56" s="341"/>
      <c r="F56" s="342"/>
      <c r="G56" s="412">
        <f>SUM(G39:G55)</f>
        <v>17800.911760144401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85.3</v>
      </c>
      <c r="D61" s="423" t="s">
        <v>439</v>
      </c>
      <c r="E61" s="424">
        <f>'Servente 20h'!H142</f>
        <v>4240.3599999999997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1905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195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31.5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92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94.6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401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2070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560</v>
      </c>
      <c r="D76" s="423" t="s">
        <v>442</v>
      </c>
      <c r="E76" s="424">
        <f>'Limpador de vidros sem risco- D'!H140</f>
        <v>6605.62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560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158.4</v>
      </c>
      <c r="D78" s="423" t="s">
        <v>443</v>
      </c>
      <c r="E78" s="441">
        <f>'Limpador de vidros com risco- D'!H140</f>
        <v>8059.26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500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6652.7999999999993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17800.911760144401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5624.3916666666664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342.20833333333331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23767.5117601444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570420.28224346554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7C6F5-4197-461E-B1FF-048B24859023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0.03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E306BF6C-AA0B-4C70-A8E5-56F5E4E55440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37DF112B-B42F-45C8-A761-A8D8082AAFD5}"/>
</file>

<file path=customXml/itemProps2.xml><?xml version="1.0" encoding="utf-8"?>
<ds:datastoreItem xmlns:ds="http://schemas.openxmlformats.org/officeDocument/2006/customXml" ds:itemID="{35C75D9D-70EB-45A1-9544-EE32CDB7D995}"/>
</file>

<file path=customXml/itemProps3.xml><?xml version="1.0" encoding="utf-8"?>
<ds:datastoreItem xmlns:ds="http://schemas.openxmlformats.org/officeDocument/2006/customXml" ds:itemID="{9433DFCE-AC4B-4E87-A806-BDFFB22255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2025-11-24T11:51:20Z</dcterms:created>
  <dcterms:modified xsi:type="dcterms:W3CDTF">2025-11-24T11:51:21Z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